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Executive Assistant\Jaycee\Communications\Website\"/>
    </mc:Choice>
  </mc:AlternateContent>
  <xr:revisionPtr revIDLastSave="0" documentId="8_{4B731AC5-A7DC-4EB7-BC3F-6002DD6C118C}" xr6:coauthVersionLast="47" xr6:coauthVersionMax="47" xr10:uidLastSave="{00000000-0000-0000-0000-000000000000}"/>
  <bookViews>
    <workbookView xWindow="390" yWindow="390" windowWidth="21600" windowHeight="11295" xr2:uid="{00000000-000D-0000-FFFF-FFFF00000000}"/>
  </bookViews>
  <sheets>
    <sheet name="BUILDING PERMIT APPN FEES" sheetId="3" r:id="rId1"/>
    <sheet name="Fees Calculator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2" i="3" l="1"/>
  <c r="F32" i="3"/>
  <c r="F22" i="3"/>
  <c r="F12" i="3"/>
  <c r="F55" i="3"/>
  <c r="F45" i="3"/>
  <c r="F35" i="3"/>
  <c r="F15" i="3"/>
  <c r="F25" i="3"/>
  <c r="F14" i="3"/>
  <c r="F54" i="3"/>
  <c r="F44" i="3"/>
  <c r="F34" i="3"/>
  <c r="F24" i="3"/>
  <c r="F56" i="3"/>
  <c r="F46" i="3"/>
  <c r="F36" i="3"/>
  <c r="F26" i="3"/>
  <c r="F16" i="3"/>
  <c r="L53" i="3" l="1"/>
  <c r="F53" i="3" s="1"/>
  <c r="F57" i="3" s="1"/>
  <c r="L52" i="3"/>
  <c r="L43" i="3"/>
  <c r="F43" i="3" s="1"/>
  <c r="F47" i="3" s="1"/>
  <c r="L42" i="3"/>
  <c r="L33" i="3"/>
  <c r="F33" i="3" s="1"/>
  <c r="L32" i="3"/>
  <c r="L23" i="3"/>
  <c r="F23" i="3" s="1"/>
  <c r="L22" i="3"/>
  <c r="L13" i="3"/>
  <c r="F13" i="3" s="1"/>
  <c r="L12" i="3"/>
  <c r="F17" i="3" l="1"/>
  <c r="F27" i="3"/>
  <c r="F37" i="3"/>
  <c r="D5" i="2"/>
  <c r="D6" i="2" s="1"/>
  <c r="D8" i="2" l="1"/>
  <c r="D7" i="2"/>
  <c r="D9" i="2"/>
  <c r="D10" i="2" l="1"/>
  <c r="D12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<sst xmlns="http://schemas.openxmlformats.org/spreadsheetml/2006/main" count="83" uniqueCount="31">
  <si>
    <t>TOTAL</t>
  </si>
  <si>
    <t>Building Services Levy</t>
  </si>
  <si>
    <t xml:space="preserve"> </t>
  </si>
  <si>
    <t>Materials</t>
  </si>
  <si>
    <t>Labour</t>
  </si>
  <si>
    <t>NOTES</t>
  </si>
  <si>
    <t>Overheads - 15%</t>
  </si>
  <si>
    <t>Profit - 15%</t>
  </si>
  <si>
    <t>GST - 10%</t>
  </si>
  <si>
    <t>For sheds approx 50% of kit value</t>
  </si>
  <si>
    <t>Shed kit excl GST</t>
  </si>
  <si>
    <t xml:space="preserve">  </t>
  </si>
  <si>
    <t>Permit Application Fee</t>
  </si>
  <si>
    <t>Construction Training Fund Levy</t>
  </si>
  <si>
    <t>*only applicable on works &gt;$20 000 in value</t>
  </si>
  <si>
    <t>Verge Inspection Fee</t>
  </si>
  <si>
    <t xml:space="preserve">TOTAL </t>
  </si>
  <si>
    <t>Verge Damage Bond (refunded on completion of works)</t>
  </si>
  <si>
    <t>Estimated Value (Including GST, nearest whole dollar)</t>
  </si>
  <si>
    <t>BA2 - Uncertified Application for a Building Permit - Class 1a and 10 Buildings (Dwellings, Additions, Outbuildings etc)</t>
  </si>
  <si>
    <t>BA1 - Certified Application for a Building Permit - Class 1 and 10 Buildings (Dwellings, Additions, Outbuildings etc)</t>
  </si>
  <si>
    <t>BA1 - Certified Application for a Building Permit - Class 2 to 9 Buildings (Units, Factories, Warehouses, Offices, etc)</t>
  </si>
  <si>
    <t>BA5 - Demolition Permit - Class 1 and 10 Buildings</t>
  </si>
  <si>
    <t>BA5 - Demolition Permit - Class 2 to 9 Buildings</t>
  </si>
  <si>
    <r>
      <t xml:space="preserve">This publication is intended to provide general information only. Fees indicated are a guide only and are subject to change - please see the Shire's </t>
    </r>
    <r>
      <rPr>
        <b/>
        <i/>
        <sz val="8"/>
        <color theme="3" tint="-0.249977111117893"/>
        <rFont val="Arial"/>
        <family val="2"/>
      </rPr>
      <t>Fees and Charges</t>
    </r>
    <r>
      <rPr>
        <b/>
        <sz val="8"/>
        <color theme="3" tint="-0.249977111117893"/>
        <rFont val="Arial"/>
        <family val="2"/>
      </rPr>
      <t xml:space="preserve"> publication for a comprehensive and current list of fees and charges applicable.</t>
    </r>
  </si>
  <si>
    <r>
      <t>Building Act 2011, Building Regulations 2012</t>
    </r>
    <r>
      <rPr>
        <sz val="9"/>
        <rFont val="Century Gothic"/>
        <family val="2"/>
      </rPr>
      <t xml:space="preserve"> and </t>
    </r>
    <r>
      <rPr>
        <i/>
        <sz val="9"/>
        <rFont val="Century Gothic"/>
        <family val="2"/>
      </rPr>
      <t>Shire of Collie's Fees and Charges.</t>
    </r>
  </si>
  <si>
    <t>If CTF already paid, check this box.</t>
  </si>
  <si>
    <t>No. of stories</t>
  </si>
  <si>
    <t>Check box if no verge bond</t>
  </si>
  <si>
    <t>BUILDING FEE CALCULATOR (as at 1 July 2026)</t>
  </si>
  <si>
    <t>*only applicable on works &gt;$100 000 in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</si>
</sst>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"/>
    <numFmt numFmtId="166" formatCode="_(&quot;$&quot;* #,##0_);_(&quot;$&quot;* \(#,##0\);_(&quot;$&quot;* &quot;-&quot;??_);_(@_)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4"/>
      <color theme="3" tint="-0.249977111117893"/>
      <name val="Arial"/>
      <family val="2"/>
    </font>
    <font>
      <b/>
      <sz val="12"/>
      <color theme="3" tint="-0.249977111117893"/>
      <name val="Arial"/>
      <family val="2"/>
    </font>
    <font>
      <i/>
      <sz val="9"/>
      <name val="Century Gothic"/>
      <family val="2"/>
    </font>
    <font>
      <u/>
      <sz val="10"/>
      <color theme="10"/>
      <name val="Arial"/>
      <family val="2"/>
    </font>
    <font>
      <sz val="10"/>
      <name val="Arial"/>
    </font>
    <font>
      <b/>
      <sz val="8"/>
      <color theme="3" tint="-0.249977111117893"/>
      <name val="Arial"/>
      <family val="2"/>
    </font>
    <font>
      <b/>
      <i/>
      <sz val="8"/>
      <color theme="3" tint="-0.249977111117893"/>
      <name val="Arial"/>
      <family val="2"/>
    </font>
    <font>
      <sz val="9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/>
    <xf numFmtId="165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165" fontId="1" fillId="0" borderId="1" xfId="0" applyNumberFormat="1" applyFont="1" applyBorder="1"/>
    <xf numFmtId="165" fontId="0" fillId="0" borderId="1" xfId="0" applyNumberFormat="1" applyBorder="1"/>
    <xf numFmtId="165" fontId="0" fillId="0" borderId="2" xfId="0" applyNumberFormat="1" applyBorder="1"/>
    <xf numFmtId="0" fontId="1" fillId="0" borderId="0" xfId="0" applyFont="1" applyAlignment="1">
      <alignment horizontal="right" wrapText="1"/>
    </xf>
    <xf numFmtId="165" fontId="2" fillId="0" borderId="3" xfId="0" applyNumberFormat="1" applyFont="1" applyBorder="1"/>
    <xf numFmtId="0" fontId="0" fillId="3" borderId="0" xfId="0" applyFill="1"/>
    <xf numFmtId="0" fontId="4" fillId="3" borderId="0" xfId="0" applyFont="1" applyFill="1"/>
    <xf numFmtId="164" fontId="1" fillId="3" borderId="0" xfId="1" applyFill="1" applyBorder="1"/>
    <xf numFmtId="164" fontId="4" fillId="3" borderId="0" xfId="0" applyNumberFormat="1" applyFont="1" applyFill="1" applyAlignment="1" applyProtection="1">
      <alignment horizontal="left"/>
      <protection hidden="1"/>
    </xf>
    <xf numFmtId="164" fontId="4" fillId="3" borderId="0" xfId="0" applyNumberFormat="1" applyFont="1" applyFill="1" applyAlignment="1" applyProtection="1">
      <alignment horizontal="center"/>
      <protection hidden="1"/>
    </xf>
    <xf numFmtId="0" fontId="4" fillId="3" borderId="0" xfId="0" applyFont="1" applyFill="1" applyProtection="1">
      <protection hidden="1"/>
    </xf>
    <xf numFmtId="0" fontId="5" fillId="3" borderId="0" xfId="0" applyFont="1" applyFill="1"/>
    <xf numFmtId="0" fontId="8" fillId="3" borderId="0" xfId="0" applyFont="1" applyFill="1" applyAlignment="1">
      <alignment horizontal="center"/>
    </xf>
    <xf numFmtId="0" fontId="0" fillId="3" borderId="5" xfId="0" applyFill="1" applyBorder="1"/>
    <xf numFmtId="0" fontId="4" fillId="3" borderId="5" xfId="0" applyFont="1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4" fillId="3" borderId="10" xfId="0" applyFont="1" applyFill="1" applyBorder="1"/>
    <xf numFmtId="0" fontId="0" fillId="3" borderId="11" xfId="0" applyFill="1" applyBorder="1"/>
    <xf numFmtId="0" fontId="9" fillId="0" borderId="0" xfId="2"/>
    <xf numFmtId="0" fontId="1" fillId="0" borderId="0" xfId="0" applyFont="1"/>
    <xf numFmtId="0" fontId="6" fillId="3" borderId="0" xfId="0" applyFont="1" applyFill="1" applyAlignment="1">
      <alignment horizontal="center"/>
    </xf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/>
    </xf>
    <xf numFmtId="164" fontId="1" fillId="3" borderId="0" xfId="1" applyFill="1" applyBorder="1" applyAlignment="1">
      <alignment horizontal="center" vertical="center"/>
    </xf>
    <xf numFmtId="164" fontId="4" fillId="3" borderId="0" xfId="0" applyNumberFormat="1" applyFont="1" applyFill="1" applyAlignment="1" applyProtection="1">
      <alignment horizontal="center" vertical="center"/>
      <protection hidden="1"/>
    </xf>
    <xf numFmtId="44" fontId="0" fillId="0" borderId="0" xfId="3" applyFont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166" fontId="0" fillId="2" borderId="0" xfId="0" applyNumberFormat="1" applyFill="1" applyAlignment="1" applyProtection="1">
      <alignment horizontal="center" vertical="center"/>
      <protection locked="0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66" fontId="0" fillId="2" borderId="0" xfId="0" applyNumberFormat="1" applyFill="1" applyAlignment="1" applyProtection="1">
      <alignment horizontal="left" vertical="center"/>
      <protection locked="0"/>
    </xf>
    <xf numFmtId="166" fontId="0" fillId="2" borderId="0" xfId="0" applyNumberFormat="1" applyFill="1" applyAlignment="1" applyProtection="1">
      <alignment vertical="center"/>
      <protection locked="0"/>
    </xf>
    <xf numFmtId="0" fontId="5" fillId="3" borderId="12" xfId="0" applyFont="1" applyFill="1" applyBorder="1"/>
    <xf numFmtId="0" fontId="0" fillId="3" borderId="13" xfId="0" applyFill="1" applyBorder="1"/>
    <xf numFmtId="0" fontId="0" fillId="2" borderId="3" xfId="0" applyFill="1" applyBorder="1" applyProtection="1">
      <protection locked="0"/>
    </xf>
    <xf numFmtId="0" fontId="5" fillId="3" borderId="7" xfId="0" applyFont="1" applyFill="1" applyBorder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wrapText="1"/>
    </xf>
    <xf numFmtId="0" fontId="7" fillId="3" borderId="0" xfId="0" applyFont="1" applyFill="1" applyAlignment="1">
      <alignment horizontal="center" wrapText="1"/>
    </xf>
    <xf numFmtId="0" fontId="7" fillId="3" borderId="8" xfId="0" applyFont="1" applyFill="1" applyBorder="1" applyAlignment="1">
      <alignment horizontal="center" wrapText="1"/>
    </xf>
    <xf numFmtId="0" fontId="11" fillId="3" borderId="0" xfId="0" applyFont="1" applyFill="1" applyAlignment="1">
      <alignment horizontal="center" vertical="center" wrapText="1"/>
    </xf>
  </cellXfs>
  <cellStyles count="4">
    <cellStyle name="Currency" xfId="3" builtinId="4"/>
    <cellStyle name="Currency_Sheet1" xfId="1" xr:uid="{00000000-0005-0000-0000-000000000000}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Q59"/>
  <sheetViews>
    <sheetView tabSelected="1" topLeftCell="A31" zoomScale="115" zoomScaleNormal="115" workbookViewId="0">
      <selection activeCell="F21" sqref="F21"/>
    </sheetView>
  </sheetViews>
  <sheetFormatPr defaultRowHeight="12.75" x14ac:dyDescent="0.2"/>
  <cols>
    <col min="1" max="1" width="3.28515625" customWidth="1"/>
    <col min="2" max="2" width="2.42578125" customWidth="1"/>
    <col min="3" max="3" width="3.140625" customWidth="1"/>
    <col min="4" max="4" width="4.28515625" customWidth="1"/>
    <col min="5" max="5" width="34.42578125" customWidth="1"/>
    <col min="6" max="6" width="15.7109375" customWidth="1"/>
    <col min="10" max="10" width="4.5703125" customWidth="1"/>
    <col min="11" max="11" width="7.85546875" customWidth="1"/>
    <col min="12" max="12" width="11.28515625" style="1" hidden="1" customWidth="1"/>
    <col min="13" max="13" width="4.42578125" customWidth="1"/>
    <col min="14" max="14" width="1.7109375" customWidth="1"/>
    <col min="17" max="17" width="20.140625" customWidth="1"/>
  </cols>
  <sheetData>
    <row r="1" spans="2:14" ht="13.5" thickBot="1" x14ac:dyDescent="0.25"/>
    <row r="2" spans="2:14" x14ac:dyDescent="0.2">
      <c r="B2" s="48" t="e" vm="1">
        <v>#VALUE!</v>
      </c>
      <c r="C2" s="49"/>
      <c r="D2" s="49"/>
      <c r="E2" s="49"/>
      <c r="F2" s="19"/>
      <c r="G2" s="19"/>
      <c r="H2" s="19"/>
      <c r="I2" s="19"/>
      <c r="J2" s="19"/>
      <c r="K2" s="19"/>
      <c r="L2" s="20"/>
      <c r="M2" s="19"/>
      <c r="N2" s="21"/>
    </row>
    <row r="3" spans="2:14" x14ac:dyDescent="0.2">
      <c r="B3" s="50"/>
      <c r="C3" s="51"/>
      <c r="D3" s="51"/>
      <c r="E3" s="51"/>
      <c r="F3" s="11"/>
      <c r="G3" s="11"/>
      <c r="H3" s="11"/>
      <c r="I3" s="11"/>
      <c r="J3" s="11"/>
      <c r="K3" s="11"/>
      <c r="L3" s="12"/>
      <c r="M3" s="11"/>
      <c r="N3" s="23"/>
    </row>
    <row r="4" spans="2:14" x14ac:dyDescent="0.2">
      <c r="B4" s="50"/>
      <c r="C4" s="51"/>
      <c r="D4" s="51"/>
      <c r="E4" s="51"/>
      <c r="F4" s="11"/>
      <c r="G4" s="11"/>
      <c r="H4" s="11"/>
      <c r="I4" s="11"/>
      <c r="J4" s="11"/>
      <c r="K4" s="11"/>
      <c r="L4" s="12"/>
      <c r="M4" s="11"/>
      <c r="N4" s="23"/>
    </row>
    <row r="5" spans="2:14" ht="14.25" x14ac:dyDescent="0.3">
      <c r="B5" s="22"/>
      <c r="C5" s="11"/>
      <c r="D5" s="11"/>
      <c r="F5" s="18" t="s">
        <v>25</v>
      </c>
      <c r="G5" s="11"/>
      <c r="H5" s="11"/>
      <c r="I5" s="11"/>
      <c r="J5" s="11"/>
      <c r="K5" s="11"/>
      <c r="L5" s="12"/>
      <c r="M5" s="11"/>
      <c r="N5" s="23"/>
    </row>
    <row r="6" spans="2:14" ht="19.5" customHeight="1" x14ac:dyDescent="0.25">
      <c r="B6" s="22"/>
      <c r="C6" s="11"/>
      <c r="D6" s="55" t="s">
        <v>29</v>
      </c>
      <c r="E6" s="55"/>
      <c r="F6" s="55"/>
      <c r="G6" s="55"/>
      <c r="H6" s="55"/>
      <c r="I6" s="55"/>
      <c r="J6" s="55"/>
      <c r="K6" s="55"/>
      <c r="L6" s="55"/>
      <c r="M6" s="55"/>
      <c r="N6" s="23"/>
    </row>
    <row r="7" spans="2:14" ht="41.25" customHeight="1" x14ac:dyDescent="0.25">
      <c r="B7" s="22"/>
      <c r="C7" s="11"/>
      <c r="D7" s="62" t="s">
        <v>24</v>
      </c>
      <c r="E7" s="62"/>
      <c r="F7" s="62"/>
      <c r="G7" s="62"/>
      <c r="H7" s="62"/>
      <c r="I7" s="62"/>
      <c r="J7" s="62"/>
      <c r="K7" s="62"/>
      <c r="L7" s="30"/>
      <c r="M7" s="30"/>
      <c r="N7" s="23"/>
    </row>
    <row r="8" spans="2:14" x14ac:dyDescent="0.2">
      <c r="B8" s="22"/>
      <c r="C8" s="11"/>
      <c r="D8" s="11"/>
      <c r="E8" s="11"/>
      <c r="F8" s="11"/>
      <c r="G8" s="11"/>
      <c r="H8" s="11"/>
      <c r="I8" s="11"/>
      <c r="J8" s="11"/>
      <c r="K8" s="11"/>
      <c r="L8" s="12"/>
      <c r="M8" s="11"/>
      <c r="N8" s="23"/>
    </row>
    <row r="9" spans="2:14" ht="33" customHeight="1" x14ac:dyDescent="0.2">
      <c r="B9" s="56" t="s">
        <v>19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8"/>
    </row>
    <row r="10" spans="2:14" x14ac:dyDescent="0.2">
      <c r="B10" s="22"/>
      <c r="C10" s="11"/>
      <c r="D10" s="11"/>
      <c r="E10" s="11"/>
      <c r="F10" s="11"/>
      <c r="G10" s="11"/>
      <c r="H10" s="11"/>
      <c r="I10" s="11"/>
      <c r="J10" s="11"/>
      <c r="K10" s="11"/>
      <c r="L10" s="12"/>
      <c r="M10" s="11"/>
      <c r="N10" s="23"/>
    </row>
    <row r="11" spans="2:14" ht="25.5" x14ac:dyDescent="0.2">
      <c r="B11" s="22"/>
      <c r="C11" s="11"/>
      <c r="D11" s="11"/>
      <c r="E11" s="39" t="s">
        <v>18</v>
      </c>
      <c r="F11" s="38"/>
      <c r="G11" s="11"/>
      <c r="H11" s="17" t="s">
        <v>26</v>
      </c>
      <c r="I11" s="11"/>
      <c r="J11" s="11"/>
      <c r="K11" s="11"/>
      <c r="L11" s="12"/>
      <c r="M11" s="11"/>
      <c r="N11" s="23"/>
    </row>
    <row r="12" spans="2:14" x14ac:dyDescent="0.2">
      <c r="B12" s="46" t="s">
        <v>28</v>
      </c>
      <c r="C12" s="47"/>
      <c r="D12" s="47"/>
      <c r="E12" s="33" t="s">
        <v>12</v>
      </c>
      <c r="F12" s="34">
        <f>IF(L12&gt;121,L12,121)</f>
        <v>121</v>
      </c>
      <c r="G12" s="11"/>
      <c r="H12" s="40" t="b">
        <v>0</v>
      </c>
      <c r="I12" s="11"/>
      <c r="J12" s="11"/>
      <c r="K12" s="11"/>
      <c r="L12" s="14">
        <f>F11*0.32%</f>
        <v>0</v>
      </c>
      <c r="M12" s="11"/>
      <c r="N12" s="23"/>
    </row>
    <row r="13" spans="2:14" x14ac:dyDescent="0.2">
      <c r="B13" s="46"/>
      <c r="C13" s="47"/>
      <c r="D13" s="47"/>
      <c r="E13" s="33" t="s">
        <v>1</v>
      </c>
      <c r="F13" s="34">
        <f>IF(L13&gt;61.65,L13,61.65)</f>
        <v>61.65</v>
      </c>
      <c r="G13" s="11"/>
      <c r="H13" s="11"/>
      <c r="I13" s="11"/>
      <c r="J13" s="11"/>
      <c r="K13" s="11"/>
      <c r="L13" s="15">
        <f>F11*0.137%</f>
        <v>0</v>
      </c>
      <c r="M13" s="11"/>
      <c r="N13" s="23"/>
    </row>
    <row r="14" spans="2:14" x14ac:dyDescent="0.2">
      <c r="B14" s="46"/>
      <c r="C14" s="47"/>
      <c r="D14" s="47"/>
      <c r="E14" s="33" t="s">
        <v>13</v>
      </c>
      <c r="F14" s="35">
        <f>IF(H12=FALSE,(IF(F11&gt;100000,F11*0.2%,0)),0)</f>
        <v>0</v>
      </c>
      <c r="G14" s="11" t="s">
        <v>30</v>
      </c>
      <c r="H14" s="11"/>
      <c r="I14" s="11"/>
      <c r="J14" s="11"/>
      <c r="K14" s="11"/>
      <c r="L14" s="16"/>
      <c r="M14" s="11"/>
      <c r="N14" s="23"/>
    </row>
    <row r="15" spans="2:14" x14ac:dyDescent="0.2">
      <c r="B15" s="22"/>
      <c r="C15" s="11"/>
      <c r="D15" s="40" t="b">
        <v>0</v>
      </c>
      <c r="E15" s="33" t="s">
        <v>15</v>
      </c>
      <c r="F15" s="36">
        <f>IF(D15=FALSE,(IF(F11&gt;100000,115,0)),0)</f>
        <v>0</v>
      </c>
      <c r="G15" s="11" t="s">
        <v>14</v>
      </c>
      <c r="H15" s="11"/>
      <c r="I15" s="11"/>
      <c r="J15" s="11"/>
      <c r="K15" s="11"/>
      <c r="L15" s="16"/>
      <c r="M15" s="11"/>
      <c r="N15" s="23"/>
    </row>
    <row r="16" spans="2:14" ht="25.5" x14ac:dyDescent="0.2">
      <c r="B16" s="22"/>
      <c r="C16" s="11"/>
      <c r="D16" s="11"/>
      <c r="E16" s="32" t="s">
        <v>17</v>
      </c>
      <c r="F16" s="36">
        <f>IF(D15=FALSE,(IF(F11&gt;20000,1025,0)),0)</f>
        <v>0</v>
      </c>
      <c r="G16" s="11" t="s">
        <v>14</v>
      </c>
      <c r="H16" s="11"/>
      <c r="I16" s="11"/>
      <c r="J16" s="11"/>
      <c r="K16" s="11"/>
      <c r="L16" s="16"/>
      <c r="M16" s="11"/>
      <c r="N16" s="23"/>
    </row>
    <row r="17" spans="2:17" x14ac:dyDescent="0.2">
      <c r="B17" s="22"/>
      <c r="C17" s="11"/>
      <c r="D17" s="11"/>
      <c r="E17" s="31" t="s">
        <v>16</v>
      </c>
      <c r="F17" s="37">
        <f>SUM(F12:F16)</f>
        <v>182.65</v>
      </c>
      <c r="G17" s="11"/>
      <c r="H17" s="11"/>
      <c r="I17" s="11"/>
      <c r="J17" s="11"/>
      <c r="K17" s="11"/>
      <c r="L17" s="16"/>
      <c r="M17" s="11"/>
      <c r="N17" s="23"/>
    </row>
    <row r="18" spans="2:17" x14ac:dyDescent="0.2">
      <c r="B18" s="22"/>
      <c r="C18" s="11"/>
      <c r="D18" s="11"/>
      <c r="G18" s="11"/>
      <c r="H18" s="11"/>
      <c r="I18" s="11"/>
      <c r="J18" s="11"/>
      <c r="K18" s="11"/>
      <c r="L18" s="16"/>
      <c r="M18" s="11"/>
      <c r="N18" s="23"/>
    </row>
    <row r="19" spans="2:17" ht="32.25" customHeight="1" x14ac:dyDescent="0.2">
      <c r="B19" s="56" t="s">
        <v>20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8"/>
    </row>
    <row r="20" spans="2:17" x14ac:dyDescent="0.2">
      <c r="B20" s="22"/>
      <c r="C20" s="11"/>
      <c r="D20" s="11"/>
      <c r="E20" s="11"/>
      <c r="F20" s="11"/>
      <c r="G20" s="11"/>
      <c r="H20" s="11"/>
      <c r="I20" s="11"/>
      <c r="J20" s="11"/>
      <c r="K20" s="11"/>
      <c r="L20" s="12"/>
      <c r="M20" s="11"/>
      <c r="N20" s="23"/>
    </row>
    <row r="21" spans="2:17" ht="25.5" x14ac:dyDescent="0.2">
      <c r="B21" s="22"/>
      <c r="C21" s="11"/>
      <c r="D21" s="11"/>
      <c r="E21" s="39" t="s">
        <v>18</v>
      </c>
      <c r="F21" s="38"/>
      <c r="G21" s="11"/>
      <c r="H21" s="17" t="s">
        <v>26</v>
      </c>
      <c r="I21" s="11"/>
      <c r="J21" s="11"/>
      <c r="K21" s="11"/>
      <c r="L21" s="12"/>
      <c r="M21" s="11"/>
      <c r="N21" s="23"/>
    </row>
    <row r="22" spans="2:17" x14ac:dyDescent="0.2">
      <c r="B22" s="46" t="s">
        <v>28</v>
      </c>
      <c r="C22" s="47"/>
      <c r="D22" s="47"/>
      <c r="E22" s="33" t="s">
        <v>12</v>
      </c>
      <c r="F22" s="34">
        <f>IF(L22&gt;121,L22,121)</f>
        <v>121</v>
      </c>
      <c r="G22" s="11"/>
      <c r="H22" s="40" t="b">
        <v>0</v>
      </c>
      <c r="I22" s="11"/>
      <c r="J22" s="11"/>
      <c r="K22" s="11"/>
      <c r="L22" s="14">
        <f>F21*0.19%</f>
        <v>0</v>
      </c>
      <c r="M22" s="11"/>
      <c r="N22" s="23"/>
    </row>
    <row r="23" spans="2:17" x14ac:dyDescent="0.2">
      <c r="B23" s="46"/>
      <c r="C23" s="47"/>
      <c r="D23" s="47"/>
      <c r="E23" s="33" t="s">
        <v>1</v>
      </c>
      <c r="F23" s="34">
        <f>IF(L23&gt;61.65,L23,61.65)</f>
        <v>61.65</v>
      </c>
      <c r="G23" s="11"/>
      <c r="H23" s="11"/>
      <c r="I23" s="11"/>
      <c r="J23" s="11"/>
      <c r="K23" s="11"/>
      <c r="L23" s="15">
        <f>F21*0.137%</f>
        <v>0</v>
      </c>
      <c r="M23" s="11"/>
      <c r="N23" s="23"/>
    </row>
    <row r="24" spans="2:17" ht="12.75" customHeight="1" x14ac:dyDescent="0.2">
      <c r="B24" s="46"/>
      <c r="C24" s="47"/>
      <c r="D24" s="47"/>
      <c r="E24" s="33" t="s">
        <v>13</v>
      </c>
      <c r="F24" s="35">
        <f>IF(H22=FALSE,(IF(F21&gt;100000,F21*0.2%,0)),0)</f>
        <v>0</v>
      </c>
      <c r="G24" s="11" t="s">
        <v>30</v>
      </c>
      <c r="H24" s="11"/>
      <c r="I24" s="11"/>
      <c r="J24" s="11"/>
      <c r="K24" s="11"/>
      <c r="L24" s="16"/>
      <c r="M24" s="11"/>
      <c r="N24" s="23"/>
      <c r="P24" s="29" t="s">
        <v>11</v>
      </c>
      <c r="Q24" s="28"/>
    </row>
    <row r="25" spans="2:17" x14ac:dyDescent="0.2">
      <c r="B25" s="22"/>
      <c r="C25" s="11"/>
      <c r="D25" s="40" t="b">
        <v>0</v>
      </c>
      <c r="E25" s="33" t="s">
        <v>15</v>
      </c>
      <c r="F25" s="36">
        <f>IF(D25=FALSE,IF(F21&gt;100000,115,0),0)</f>
        <v>0</v>
      </c>
      <c r="G25" s="11" t="s">
        <v>14</v>
      </c>
      <c r="H25" s="11"/>
      <c r="I25" s="11"/>
      <c r="J25" s="11"/>
      <c r="K25" s="11"/>
      <c r="L25" s="12"/>
      <c r="M25" s="11"/>
      <c r="N25" s="23"/>
    </row>
    <row r="26" spans="2:17" ht="25.5" x14ac:dyDescent="0.2">
      <c r="B26" s="22"/>
      <c r="C26" s="11"/>
      <c r="E26" s="32" t="s">
        <v>17</v>
      </c>
      <c r="F26" s="36">
        <f>IF(D25=FALSE,IF(F21&gt;20000,1025,0),0)</f>
        <v>0</v>
      </c>
      <c r="G26" s="11" t="s">
        <v>14</v>
      </c>
      <c r="H26" s="11"/>
      <c r="I26" s="11"/>
      <c r="J26" s="11"/>
      <c r="K26" s="11"/>
      <c r="L26" s="12"/>
      <c r="M26" s="11"/>
      <c r="N26" s="23"/>
    </row>
    <row r="27" spans="2:17" x14ac:dyDescent="0.2">
      <c r="B27" s="22"/>
      <c r="C27" s="11"/>
      <c r="D27" s="11"/>
      <c r="E27" s="31" t="s">
        <v>16</v>
      </c>
      <c r="F27" s="37">
        <f>SUM(F22:F26)</f>
        <v>182.65</v>
      </c>
      <c r="G27" s="17"/>
      <c r="H27" s="11"/>
      <c r="I27" s="11"/>
      <c r="J27" s="11"/>
      <c r="K27" s="11"/>
      <c r="L27" s="12"/>
      <c r="M27" s="11"/>
      <c r="N27" s="23"/>
    </row>
    <row r="28" spans="2:17" x14ac:dyDescent="0.2">
      <c r="B28" s="22"/>
      <c r="C28" s="11"/>
      <c r="D28" s="11"/>
      <c r="E28" s="17" t="s">
        <v>2</v>
      </c>
      <c r="F28" s="11"/>
      <c r="G28" s="11"/>
      <c r="H28" s="11"/>
      <c r="I28" s="11"/>
      <c r="J28" s="11"/>
      <c r="K28" s="11"/>
      <c r="L28" s="12"/>
      <c r="M28" s="11"/>
      <c r="N28" s="23"/>
    </row>
    <row r="29" spans="2:17" ht="30.75" customHeight="1" x14ac:dyDescent="0.25">
      <c r="B29" s="59" t="s">
        <v>21</v>
      </c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1"/>
    </row>
    <row r="30" spans="2:17" x14ac:dyDescent="0.2">
      <c r="B30" s="22"/>
      <c r="C30" s="11"/>
      <c r="D30" s="11"/>
      <c r="E30" s="11"/>
      <c r="F30" s="11"/>
      <c r="G30" s="11"/>
      <c r="H30" s="11"/>
      <c r="I30" s="11"/>
      <c r="J30" s="11"/>
      <c r="K30" s="11"/>
      <c r="L30" s="16"/>
      <c r="M30" s="11"/>
      <c r="N30" s="23"/>
    </row>
    <row r="31" spans="2:17" ht="25.5" x14ac:dyDescent="0.2">
      <c r="B31" s="22"/>
      <c r="C31" s="11"/>
      <c r="D31" s="11"/>
      <c r="E31" s="39" t="s">
        <v>18</v>
      </c>
      <c r="F31" s="38"/>
      <c r="G31" s="11"/>
      <c r="H31" s="17" t="s">
        <v>26</v>
      </c>
      <c r="I31" s="11"/>
      <c r="J31" s="11"/>
      <c r="K31" s="11"/>
      <c r="L31" s="16"/>
      <c r="M31" s="11"/>
      <c r="N31" s="23"/>
    </row>
    <row r="32" spans="2:17" x14ac:dyDescent="0.2">
      <c r="B32" s="46" t="s">
        <v>28</v>
      </c>
      <c r="C32" s="47"/>
      <c r="D32" s="47"/>
      <c r="E32" s="33" t="s">
        <v>12</v>
      </c>
      <c r="F32" s="34">
        <f>IF(L32&gt;121,L32,121)</f>
        <v>121</v>
      </c>
      <c r="G32" s="11"/>
      <c r="H32" s="40" t="b">
        <v>0</v>
      </c>
      <c r="I32" s="11"/>
      <c r="J32" s="11"/>
      <c r="K32" s="11"/>
      <c r="L32" s="14">
        <f>F31*0.09%</f>
        <v>0</v>
      </c>
      <c r="M32" s="11"/>
      <c r="N32" s="23"/>
    </row>
    <row r="33" spans="2:14" x14ac:dyDescent="0.2">
      <c r="B33" s="46"/>
      <c r="C33" s="47"/>
      <c r="D33" s="47"/>
      <c r="E33" s="33" t="s">
        <v>1</v>
      </c>
      <c r="F33" s="34">
        <f>IF(L33&gt;61.65,L33,61.65)</f>
        <v>61.65</v>
      </c>
      <c r="G33" s="11"/>
      <c r="H33" s="11"/>
      <c r="I33" s="11"/>
      <c r="J33" s="11"/>
      <c r="K33" s="11"/>
      <c r="L33" s="15">
        <f>F31*0.137%</f>
        <v>0</v>
      </c>
      <c r="M33" s="11"/>
      <c r="N33" s="23"/>
    </row>
    <row r="34" spans="2:14" x14ac:dyDescent="0.2">
      <c r="B34" s="46"/>
      <c r="C34" s="47"/>
      <c r="D34" s="47"/>
      <c r="E34" s="33" t="s">
        <v>13</v>
      </c>
      <c r="F34" s="35">
        <f>IF(H32=FALSE,(IF(F31&gt;100000,F31*0.2%,0)),0)</f>
        <v>0</v>
      </c>
      <c r="G34" s="11" t="s">
        <v>30</v>
      </c>
      <c r="H34" s="11"/>
      <c r="I34" s="11"/>
      <c r="J34" s="11"/>
      <c r="K34" s="11"/>
      <c r="L34" s="12"/>
      <c r="M34" s="11"/>
      <c r="N34" s="23"/>
    </row>
    <row r="35" spans="2:14" x14ac:dyDescent="0.2">
      <c r="B35" s="22"/>
      <c r="C35" s="11"/>
      <c r="D35" s="40" t="b">
        <v>0</v>
      </c>
      <c r="E35" s="33" t="s">
        <v>15</v>
      </c>
      <c r="F35" s="36">
        <f>IF(D35=FALSE,IF(F31&gt;100000,115,0),0)</f>
        <v>0</v>
      </c>
      <c r="G35" s="11" t="s">
        <v>14</v>
      </c>
      <c r="H35" s="11"/>
      <c r="I35" s="11"/>
      <c r="J35" s="11"/>
      <c r="K35" s="11"/>
      <c r="L35" s="12"/>
      <c r="M35" s="11"/>
      <c r="N35" s="23"/>
    </row>
    <row r="36" spans="2:14" ht="25.5" x14ac:dyDescent="0.2">
      <c r="B36" s="22"/>
      <c r="C36" s="11"/>
      <c r="D36" s="11"/>
      <c r="E36" s="32" t="s">
        <v>17</v>
      </c>
      <c r="F36" s="36">
        <f>IF(D35=FALSE,IF(F31&gt;20000,1025,0),0)</f>
        <v>0</v>
      </c>
      <c r="G36" s="11" t="s">
        <v>14</v>
      </c>
      <c r="H36" s="11"/>
      <c r="I36" s="11"/>
      <c r="J36" s="11"/>
      <c r="K36" s="11"/>
      <c r="L36" s="12"/>
      <c r="M36" s="11"/>
      <c r="N36" s="23"/>
    </row>
    <row r="37" spans="2:14" x14ac:dyDescent="0.2">
      <c r="B37" s="22"/>
      <c r="C37" s="11"/>
      <c r="D37" s="11"/>
      <c r="E37" s="31" t="s">
        <v>16</v>
      </c>
      <c r="F37" s="37">
        <f>SUM(F32:F36)</f>
        <v>182.65</v>
      </c>
      <c r="G37" s="11"/>
      <c r="H37" s="11"/>
      <c r="I37" s="11"/>
      <c r="J37" s="11"/>
      <c r="K37" s="11"/>
      <c r="L37" s="12"/>
      <c r="M37" s="11"/>
      <c r="N37" s="23"/>
    </row>
    <row r="38" spans="2:14" x14ac:dyDescent="0.2">
      <c r="B38" s="22"/>
      <c r="C38" s="11"/>
      <c r="D38" s="11"/>
      <c r="E38" s="11"/>
      <c r="F38" s="11"/>
      <c r="G38" s="11"/>
      <c r="H38" s="11"/>
      <c r="I38" s="11"/>
      <c r="J38" s="11"/>
      <c r="K38" s="11"/>
      <c r="L38" s="12"/>
      <c r="M38" s="11"/>
      <c r="N38" s="23"/>
    </row>
    <row r="39" spans="2:14" ht="15.75" x14ac:dyDescent="0.25">
      <c r="B39" s="52" t="s">
        <v>22</v>
      </c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4"/>
    </row>
    <row r="40" spans="2:14" x14ac:dyDescent="0.2">
      <c r="B40" s="22"/>
      <c r="C40" s="11"/>
      <c r="D40" s="11"/>
      <c r="E40" s="11"/>
      <c r="F40" s="11"/>
      <c r="G40" s="11"/>
      <c r="H40" s="11"/>
      <c r="I40" s="11"/>
      <c r="J40" s="11"/>
      <c r="K40" s="11"/>
      <c r="L40" s="12"/>
      <c r="M40" s="11"/>
      <c r="N40" s="23"/>
    </row>
    <row r="41" spans="2:14" ht="25.5" x14ac:dyDescent="0.2">
      <c r="B41" s="22"/>
      <c r="C41" s="11"/>
      <c r="D41" s="11"/>
      <c r="E41" s="39" t="s">
        <v>18</v>
      </c>
      <c r="F41" s="41"/>
      <c r="G41" s="11"/>
      <c r="H41" s="17" t="s">
        <v>26</v>
      </c>
      <c r="I41" s="11"/>
      <c r="J41" s="11"/>
      <c r="K41" s="11"/>
      <c r="L41" s="12"/>
      <c r="M41" s="11"/>
      <c r="N41" s="23"/>
    </row>
    <row r="42" spans="2:14" x14ac:dyDescent="0.2">
      <c r="B42" s="46" t="s">
        <v>28</v>
      </c>
      <c r="C42" s="47"/>
      <c r="D42" s="47"/>
      <c r="E42" s="33" t="s">
        <v>12</v>
      </c>
      <c r="F42" s="13">
        <v>121</v>
      </c>
      <c r="G42" s="11"/>
      <c r="H42" s="40" t="b">
        <v>0</v>
      </c>
      <c r="I42" s="11"/>
      <c r="J42" s="11"/>
      <c r="K42" s="11"/>
      <c r="L42" s="14">
        <f>F41*0.19%</f>
        <v>0</v>
      </c>
      <c r="M42" s="11"/>
      <c r="N42" s="23"/>
    </row>
    <row r="43" spans="2:14" ht="12.75" customHeight="1" x14ac:dyDescent="0.2">
      <c r="B43" s="46"/>
      <c r="C43" s="47"/>
      <c r="D43" s="47"/>
      <c r="E43" s="33" t="s">
        <v>1</v>
      </c>
      <c r="F43" s="34">
        <f>IF(L43&gt;61.65,L43,61.65)</f>
        <v>61.65</v>
      </c>
      <c r="G43" s="11"/>
      <c r="H43" s="11"/>
      <c r="I43" s="11"/>
      <c r="J43" s="11"/>
      <c r="K43" s="11"/>
      <c r="L43" s="15">
        <f>F41*0.137%</f>
        <v>0</v>
      </c>
      <c r="M43" s="11"/>
      <c r="N43" s="23"/>
    </row>
    <row r="44" spans="2:14" x14ac:dyDescent="0.2">
      <c r="B44" s="46"/>
      <c r="C44" s="47"/>
      <c r="D44" s="47"/>
      <c r="E44" s="33" t="s">
        <v>13</v>
      </c>
      <c r="F44" s="35">
        <f>IF(H42=FALSE,IF(F41&gt;100000,F41*0.2%,0),0)</f>
        <v>0</v>
      </c>
      <c r="G44" s="11" t="s">
        <v>30</v>
      </c>
      <c r="H44" s="11"/>
      <c r="I44" s="11"/>
      <c r="J44" s="11"/>
      <c r="K44" s="11"/>
      <c r="L44" s="16"/>
      <c r="M44" s="11"/>
      <c r="N44" s="23"/>
    </row>
    <row r="45" spans="2:14" x14ac:dyDescent="0.2">
      <c r="B45" s="22"/>
      <c r="C45" s="11"/>
      <c r="D45" s="40" t="b">
        <v>0</v>
      </c>
      <c r="E45" s="33" t="s">
        <v>15</v>
      </c>
      <c r="F45" s="36">
        <f>IF(D45=FALSE,IF(F41&gt;100000,115,0),0)</f>
        <v>0</v>
      </c>
      <c r="G45" s="11" t="s">
        <v>14</v>
      </c>
      <c r="H45" s="11"/>
      <c r="I45" s="11"/>
      <c r="J45" s="11"/>
      <c r="K45" s="11"/>
      <c r="L45" s="12"/>
      <c r="M45" s="11"/>
      <c r="N45" s="23"/>
    </row>
    <row r="46" spans="2:14" ht="25.5" x14ac:dyDescent="0.2">
      <c r="B46" s="22"/>
      <c r="C46" s="11"/>
      <c r="D46" s="11"/>
      <c r="E46" s="32" t="s">
        <v>17</v>
      </c>
      <c r="F46" s="36">
        <f>IF(D45=FALSE,IF(F41&gt;20000,1025,0),0)</f>
        <v>0</v>
      </c>
      <c r="G46" s="11" t="s">
        <v>14</v>
      </c>
      <c r="H46" s="11"/>
      <c r="I46" s="11"/>
      <c r="J46" s="11"/>
      <c r="K46" s="11"/>
      <c r="L46" s="12"/>
      <c r="M46" s="11"/>
      <c r="N46" s="23"/>
    </row>
    <row r="47" spans="2:14" x14ac:dyDescent="0.2">
      <c r="B47" s="22"/>
      <c r="C47" s="11"/>
      <c r="D47" s="11"/>
      <c r="E47" s="31" t="s">
        <v>16</v>
      </c>
      <c r="F47" s="37">
        <f>SUM(F42:F46)</f>
        <v>182.65</v>
      </c>
      <c r="G47" s="11"/>
      <c r="H47" s="11"/>
      <c r="I47" s="11"/>
      <c r="J47" s="11"/>
      <c r="K47" s="11"/>
      <c r="L47" s="12"/>
      <c r="M47" s="11"/>
      <c r="N47" s="23"/>
    </row>
    <row r="48" spans="2:14" x14ac:dyDescent="0.2">
      <c r="B48" s="22"/>
      <c r="C48" s="11"/>
      <c r="D48" s="11"/>
      <c r="E48" s="11"/>
      <c r="F48" s="11"/>
      <c r="G48" s="11"/>
      <c r="H48" s="11"/>
      <c r="I48" s="11"/>
      <c r="J48" s="11"/>
      <c r="K48" s="11"/>
      <c r="L48" s="12"/>
      <c r="M48" s="11"/>
      <c r="N48" s="23"/>
    </row>
    <row r="49" spans="2:14" ht="15.75" x14ac:dyDescent="0.25">
      <c r="B49" s="52" t="s">
        <v>23</v>
      </c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4"/>
    </row>
    <row r="50" spans="2:14" ht="13.5" thickBot="1" x14ac:dyDescent="0.25">
      <c r="B50" s="22"/>
      <c r="C50" s="11"/>
      <c r="D50" s="11"/>
      <c r="E50" s="11"/>
      <c r="F50" s="11"/>
      <c r="G50" s="11"/>
      <c r="H50" s="17" t="s">
        <v>26</v>
      </c>
      <c r="I50" s="11"/>
      <c r="J50" s="11"/>
      <c r="K50" s="11"/>
      <c r="L50" s="16"/>
      <c r="M50" s="11"/>
      <c r="N50" s="23"/>
    </row>
    <row r="51" spans="2:14" ht="26.25" thickBot="1" x14ac:dyDescent="0.25">
      <c r="B51" s="22"/>
      <c r="C51" s="11"/>
      <c r="D51" s="11"/>
      <c r="E51" s="39" t="s">
        <v>18</v>
      </c>
      <c r="F51" s="42"/>
      <c r="G51" s="11"/>
      <c r="H51" s="40" t="b">
        <v>0</v>
      </c>
      <c r="I51" s="11"/>
      <c r="J51" s="43" t="s">
        <v>27</v>
      </c>
      <c r="K51" s="44"/>
      <c r="L51" s="16"/>
      <c r="M51" s="11"/>
      <c r="N51" s="23"/>
    </row>
    <row r="52" spans="2:14" ht="13.5" thickBot="1" x14ac:dyDescent="0.25">
      <c r="B52" s="46" t="s">
        <v>28</v>
      </c>
      <c r="C52" s="47"/>
      <c r="D52" s="47"/>
      <c r="E52" s="33" t="s">
        <v>12</v>
      </c>
      <c r="F52" s="13">
        <f>121*J52</f>
        <v>0</v>
      </c>
      <c r="G52" s="11"/>
      <c r="H52" s="11"/>
      <c r="I52" s="11"/>
      <c r="J52" s="45"/>
      <c r="K52" s="11"/>
      <c r="L52" s="14">
        <f>(F51*0.09%)</f>
        <v>0</v>
      </c>
      <c r="M52" s="11"/>
      <c r="N52" s="23"/>
    </row>
    <row r="53" spans="2:14" x14ac:dyDescent="0.2">
      <c r="B53" s="46"/>
      <c r="C53" s="47"/>
      <c r="D53" s="47"/>
      <c r="E53" s="33" t="s">
        <v>1</v>
      </c>
      <c r="F53" s="34">
        <f>IF(L53&gt;61.65,L53,61.65)</f>
        <v>61.65</v>
      </c>
      <c r="G53" s="11"/>
      <c r="H53" s="11"/>
      <c r="I53" s="11"/>
      <c r="J53" s="11"/>
      <c r="K53" s="11"/>
      <c r="L53" s="15">
        <f>F51*0.137%</f>
        <v>0</v>
      </c>
      <c r="M53" s="11"/>
      <c r="N53" s="23"/>
    </row>
    <row r="54" spans="2:14" x14ac:dyDescent="0.2">
      <c r="B54" s="46"/>
      <c r="C54" s="47"/>
      <c r="D54" s="47"/>
      <c r="E54" s="33" t="s">
        <v>13</v>
      </c>
      <c r="F54" s="35">
        <f>IF(H51=FALSE,(IF(F51&gt;100000,F51*0.2%,0)),0)</f>
        <v>0</v>
      </c>
      <c r="G54" s="11" t="s">
        <v>30</v>
      </c>
      <c r="H54" s="11"/>
      <c r="I54" s="11"/>
      <c r="J54" s="11"/>
      <c r="K54" s="11"/>
      <c r="L54" s="12"/>
      <c r="M54" s="11"/>
      <c r="N54" s="23"/>
    </row>
    <row r="55" spans="2:14" x14ac:dyDescent="0.2">
      <c r="B55" s="22"/>
      <c r="C55" s="11"/>
      <c r="D55" s="40" t="b">
        <v>0</v>
      </c>
      <c r="E55" s="33" t="s">
        <v>15</v>
      </c>
      <c r="F55" s="36">
        <f>IF(D55=FALSE,IF(F51&gt;100000,115,0),0)</f>
        <v>0</v>
      </c>
      <c r="G55" s="11" t="s">
        <v>14</v>
      </c>
      <c r="H55" s="11"/>
      <c r="I55" s="11"/>
      <c r="J55" s="11"/>
      <c r="K55" s="11"/>
      <c r="L55" s="12"/>
      <c r="M55" s="11"/>
      <c r="N55" s="23"/>
    </row>
    <row r="56" spans="2:14" ht="25.5" x14ac:dyDescent="0.2">
      <c r="B56" s="22"/>
      <c r="C56" s="11"/>
      <c r="D56" s="11"/>
      <c r="E56" s="32" t="s">
        <v>17</v>
      </c>
      <c r="F56" s="36">
        <f>IF(D55=FALSE,IF(F51&gt;20000,1025,0),0)</f>
        <v>0</v>
      </c>
      <c r="G56" s="11" t="s">
        <v>14</v>
      </c>
      <c r="H56" s="11"/>
      <c r="I56" s="11"/>
      <c r="J56" s="11"/>
      <c r="K56" s="11"/>
      <c r="L56" s="12"/>
      <c r="M56" s="11"/>
      <c r="N56" s="23"/>
    </row>
    <row r="57" spans="2:14" x14ac:dyDescent="0.2">
      <c r="B57" s="22"/>
      <c r="C57" s="11"/>
      <c r="D57" s="11"/>
      <c r="E57" s="31" t="s">
        <v>16</v>
      </c>
      <c r="F57" s="37">
        <f>SUM(F52:F56)</f>
        <v>61.65</v>
      </c>
      <c r="G57" s="11"/>
      <c r="H57" s="11"/>
      <c r="I57" s="11"/>
      <c r="J57" s="11"/>
      <c r="K57" s="11"/>
      <c r="L57" s="12"/>
      <c r="M57" s="11"/>
      <c r="N57" s="23"/>
    </row>
    <row r="58" spans="2:14" x14ac:dyDescent="0.2">
      <c r="B58" s="22"/>
      <c r="C58" s="11"/>
      <c r="D58" s="11"/>
      <c r="E58" s="17"/>
      <c r="F58" s="11"/>
      <c r="G58" s="11"/>
      <c r="H58" s="11"/>
      <c r="I58" s="11"/>
      <c r="J58" s="11"/>
      <c r="K58" s="11"/>
      <c r="L58" s="12"/>
      <c r="M58" s="11"/>
      <c r="N58" s="23"/>
    </row>
    <row r="59" spans="2:14" ht="13.5" thickBot="1" x14ac:dyDescent="0.25">
      <c r="B59" s="24"/>
      <c r="C59" s="25"/>
      <c r="D59" s="25"/>
      <c r="E59" s="25"/>
      <c r="F59" s="25"/>
      <c r="G59" s="25"/>
      <c r="H59" s="25"/>
      <c r="I59" s="25"/>
      <c r="J59" s="25"/>
      <c r="K59" s="25"/>
      <c r="L59" s="26"/>
      <c r="M59" s="25"/>
      <c r="N59" s="27"/>
    </row>
  </sheetData>
  <sheetProtection sheet="1" selectLockedCells="1"/>
  <mergeCells count="13">
    <mergeCell ref="B52:D54"/>
    <mergeCell ref="B2:E4"/>
    <mergeCell ref="B49:N49"/>
    <mergeCell ref="D6:M6"/>
    <mergeCell ref="B9:N9"/>
    <mergeCell ref="B19:N19"/>
    <mergeCell ref="B29:N29"/>
    <mergeCell ref="B39:N39"/>
    <mergeCell ref="D7:K7"/>
    <mergeCell ref="B12:D14"/>
    <mergeCell ref="B22:D24"/>
    <mergeCell ref="B32:D34"/>
    <mergeCell ref="B42:D44"/>
  </mergeCells>
  <phoneticPr fontId="3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14"/>
  <sheetViews>
    <sheetView workbookViewId="0">
      <selection activeCell="D4" sqref="D4"/>
    </sheetView>
  </sheetViews>
  <sheetFormatPr defaultRowHeight="12.75" x14ac:dyDescent="0.2"/>
  <cols>
    <col min="1" max="1" width="10.42578125" customWidth="1"/>
    <col min="2" max="2" width="15.7109375" customWidth="1"/>
    <col min="3" max="3" width="22.42578125" customWidth="1"/>
    <col min="4" max="4" width="14.5703125" customWidth="1"/>
  </cols>
  <sheetData>
    <row r="2" spans="1:4" x14ac:dyDescent="0.2">
      <c r="A2" t="s">
        <v>2</v>
      </c>
    </row>
    <row r="3" spans="1:4" x14ac:dyDescent="0.2">
      <c r="C3" s="5" t="s">
        <v>5</v>
      </c>
    </row>
    <row r="4" spans="1:4" x14ac:dyDescent="0.2">
      <c r="B4" t="s">
        <v>3</v>
      </c>
      <c r="C4" s="4" t="s">
        <v>10</v>
      </c>
      <c r="D4" s="2">
        <v>32060</v>
      </c>
    </row>
    <row r="5" spans="1:4" ht="25.5" x14ac:dyDescent="0.2">
      <c r="B5" t="s">
        <v>4</v>
      </c>
      <c r="C5" s="4" t="s">
        <v>9</v>
      </c>
      <c r="D5" s="2">
        <f>0.5*D4</f>
        <v>16030</v>
      </c>
    </row>
    <row r="6" spans="1:4" x14ac:dyDescent="0.2">
      <c r="C6" s="3"/>
      <c r="D6" s="6">
        <f>SUM(D4:D5)</f>
        <v>48090</v>
      </c>
    </row>
    <row r="7" spans="1:4" x14ac:dyDescent="0.2">
      <c r="B7" t="s">
        <v>6</v>
      </c>
      <c r="C7" s="4" t="s">
        <v>2</v>
      </c>
      <c r="D7" s="2">
        <f>D6*0.15</f>
        <v>7213.5</v>
      </c>
    </row>
    <row r="8" spans="1:4" x14ac:dyDescent="0.2">
      <c r="B8" t="s">
        <v>7</v>
      </c>
      <c r="C8" s="4" t="s">
        <v>2</v>
      </c>
      <c r="D8" s="2">
        <f>D6*0.15</f>
        <v>7213.5</v>
      </c>
    </row>
    <row r="9" spans="1:4" x14ac:dyDescent="0.2">
      <c r="C9" s="3"/>
      <c r="D9" s="8">
        <f>SUM(D6:D8)</f>
        <v>62517</v>
      </c>
    </row>
    <row r="10" spans="1:4" x14ac:dyDescent="0.2">
      <c r="B10" t="s">
        <v>8</v>
      </c>
      <c r="C10" s="3"/>
      <c r="D10" s="7">
        <f>D9*0.1</f>
        <v>6251.7000000000007</v>
      </c>
    </row>
    <row r="11" spans="1:4" ht="13.5" thickBot="1" x14ac:dyDescent="0.25">
      <c r="C11" s="3"/>
      <c r="D11" s="2"/>
    </row>
    <row r="12" spans="1:4" ht="13.5" thickBot="1" x14ac:dyDescent="0.25">
      <c r="C12" s="9" t="s">
        <v>0</v>
      </c>
      <c r="D12" s="10">
        <f>SUM(D9:D10)</f>
        <v>68768.7</v>
      </c>
    </row>
    <row r="13" spans="1:4" x14ac:dyDescent="0.2">
      <c r="C13" s="3"/>
    </row>
    <row r="14" spans="1:4" x14ac:dyDescent="0.2">
      <c r="C14" s="3"/>
    </row>
  </sheetData>
  <phoneticPr fontId="3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BUILDING PERMIT APPN FEES</vt:lpstr>
      <vt:lpstr>Fees Calculator</vt:lpstr>
    </vt:vector>
  </TitlesOfParts>
  <Company>Shire of Mundaring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stevet</dc:creator>
  <cp:lastModifiedBy>Jaycee Coverley</cp:lastModifiedBy>
  <dcterms:created xsi:type="dcterms:W3CDTF">2011-09-19T03:21:41Z</dcterms:created>
  <dcterms:modified xsi:type="dcterms:W3CDTF">2026-06-25T06:11:30Z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WDocAuthor">
    <vt:lpwstr/>
  </property>
  <property fmtid="{D5CDD505-2E9C-101B-9397-08002B2CF9AE}" pid="3" name="DWDocClass">
    <vt:lpwstr/>
  </property>
  <property fmtid="{D5CDD505-2E9C-101B-9397-08002B2CF9AE}" pid="4" name="DWDocClassId">
    <vt:lpwstr/>
  </property>
  <property fmtid="{D5CDD505-2E9C-101B-9397-08002B2CF9AE}" pid="5" name="DWDocPrecis">
    <vt:lpwstr/>
  </property>
  <property fmtid="{D5CDD505-2E9C-101B-9397-08002B2CF9AE}" pid="6" name="DWDocNo">
    <vt:lpwstr/>
  </property>
  <property fmtid="{D5CDD505-2E9C-101B-9397-08002B2CF9AE}" pid="7" name="DWDocSetID">
    <vt:lpwstr/>
  </property>
  <property fmtid="{D5CDD505-2E9C-101B-9397-08002B2CF9AE}" pid="8" name="DWDocType">
    <vt:lpwstr/>
  </property>
  <property fmtid="{D5CDD505-2E9C-101B-9397-08002B2CF9AE}" pid="9" name="DWDocVersion">
    <vt:lpwstr/>
  </property>
</Properties>
</file>